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al Analysis" state="visible" r:id="rId4"/>
    <sheet sheetId="2" name="30-Year Projection" state="visible" r:id="rId5"/>
    <sheet sheetId="3" name="Read me" state="visible" r:id="rId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B14" authorId="0">
      <text>
        <r>
          <t>Laundry, parking, pet fees</t>
        </r>
      </text>
    </comment>
    <comment ref="B23" authorId="0">
      <text>
        <r>
          <t>Only if landlord-paid</t>
        </r>
      </text>
    </comment>
  </commentList>
</comments>
</file>

<file path=xl/sharedStrings.xml><?xml version="1.0" encoding="utf-8"?>
<sst xmlns="http://schemas.openxmlformats.org/spreadsheetml/2006/main" count="80" uniqueCount="75">
  <si>
    <t>DealMath — Rental Analysis</t>
  </si>
  <si>
    <t>Edit yellow cells in column B. Every metric below + the 30-year projection sheet recomputes live.</t>
  </si>
  <si>
    <t>Purchase</t>
  </si>
  <si>
    <t>Derived from inputs</t>
  </si>
  <si>
    <t>Down payment $</t>
  </si>
  <si>
    <t>Closing costs $</t>
  </si>
  <si>
    <t>Loan amount</t>
  </si>
  <si>
    <t>Monthly rate</t>
  </si>
  <si>
    <t>Total payments (months)</t>
  </si>
  <si>
    <t>Monthly P&amp;I</t>
  </si>
  <si>
    <t>Total cash invested</t>
  </si>
  <si>
    <t>Income</t>
  </si>
  <si>
    <t>Monthly rent</t>
  </si>
  <si>
    <t>Other monthly income</t>
  </si>
  <si>
    <t>Vacancy %</t>
  </si>
  <si>
    <t>Operating expenses</t>
  </si>
  <si>
    <t>Property tax (annual)</t>
  </si>
  <si>
    <t>Insurance (annual)</t>
  </si>
  <si>
    <t>HOA (monthly)</t>
  </si>
  <si>
    <t>Property management %</t>
  </si>
  <si>
    <t>Maintenance reserve %</t>
  </si>
  <si>
    <t>CapEx reserve %</t>
  </si>
  <si>
    <t>Utilities (monthly)</t>
  </si>
  <si>
    <t>Other expenses (monthly)</t>
  </si>
  <si>
    <t>Long-term assumptions</t>
  </si>
  <si>
    <t>Rent growth (annual)</t>
  </si>
  <si>
    <t>Expense inflation (annual)</t>
  </si>
  <si>
    <t>Appreciation (annual)</t>
  </si>
  <si>
    <t>Monthly snapshot</t>
  </si>
  <si>
    <t>Gross rent + other income</t>
  </si>
  <si>
    <t>Vacancy loss</t>
  </si>
  <si>
    <t>Effective income</t>
  </si>
  <si>
    <t>Property tax</t>
  </si>
  <si>
    <t>Insurance</t>
  </si>
  <si>
    <t>HOA</t>
  </si>
  <si>
    <t>Property management</t>
  </si>
  <si>
    <t>Maintenance reserve</t>
  </si>
  <si>
    <t>CapEx reserve</t>
  </si>
  <si>
    <t>Utilities</t>
  </si>
  <si>
    <t>Other expenses</t>
  </si>
  <si>
    <t>Operating expenses (total)</t>
  </si>
  <si>
    <t>Net Operating Income (NOI)</t>
  </si>
  <si>
    <t>Mortgage (P&amp;I)</t>
  </si>
  <si>
    <t>Monthly cash flow</t>
  </si>
  <si>
    <t>Top-line metrics</t>
  </si>
  <si>
    <t>Annual cash flow</t>
  </si>
  <si>
    <t>Cap rate (NOI ÷ price)</t>
  </si>
  <si>
    <t>Cash-on-cash return</t>
  </si>
  <si>
    <t>DSCR (NOI ÷ debt service)</t>
  </si>
  <si>
    <t>Gross rent multiplier</t>
  </si>
  <si>
    <t>1% rule</t>
  </si>
  <si>
    <t>Year</t>
  </si>
  <si>
    <t>Gross rent</t>
  </si>
  <si>
    <t>NOI</t>
  </si>
  <si>
    <t>Debt service</t>
  </si>
  <si>
    <t>Cash flow</t>
  </si>
  <si>
    <t>Cumulative CF</t>
  </si>
  <si>
    <t>Property value</t>
  </si>
  <si>
    <t>Loan balance</t>
  </si>
  <si>
    <t>Equity</t>
  </si>
  <si>
    <t>DealMath — Rental Property Analysis</t>
  </si>
  <si>
    <t/>
  </si>
  <si>
    <t>This workbook is the spreadsheet version of the DealMath rental property calculator.</t>
  </si>
  <si>
    <t>How to use</t>
  </si>
  <si>
    <t xml:space="preserve">  1. Open the 'Deal Analysis' sheet.</t>
  </si>
  <si>
    <t xml:space="preserve">  2. Edit any yellow cell in column B (and the derived inputs in column E recompute automatically).</t>
  </si>
  <si>
    <t xml:space="preserve">  3. The 'Monthly snapshot' + 'Top-line metrics' below the inputs recompute live.</t>
  </si>
  <si>
    <t xml:space="preserve">  4. Flip to the '30-Year Projection' sheet to see year-by-year cash flow, equity buildup, and loan amortization.</t>
  </si>
  <si>
    <t>Definitions</t>
  </si>
  <si>
    <t xml:space="preserve">  Cap rate            = NOI / purchase price. Unleveraged yield.</t>
  </si>
  <si>
    <t xml:space="preserve">  Cash-on-cash return = annual cash flow / cash invested. Leveraged return on your money.</t>
  </si>
  <si>
    <t xml:space="preserve">  DSCR                = NOI / debt service. Lenders typically want 1.20+.</t>
  </si>
  <si>
    <t xml:space="preserve">  GRM                 = purchase price / annual gross rent. Lower = cheaper relative to rent.</t>
  </si>
  <si>
    <t>Live web version: https://dealmath.app/rental-calculator</t>
  </si>
  <si>
    <t>Questions: support@dealmath.app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</si>
</sst>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;[Red]-$#,##0"/>
    <numFmt numFmtId="165" formatCode="0.00000%"/>
    <numFmt numFmtId="166" formatCode="&quot;$&quot;#,##0.00;[Red]-&quot;$&quot;#,##0.00"/>
  </numFmts>
  <fonts count="6" x14ac:knownFonts="1">
    <font>
      <color theme="1"/>
      <family val="2"/>
      <scheme val="minor"/>
      <sz val="11"/>
      <name val="Calibri"/>
    </font>
    <font>
      <b/>
      <color rgb="FF0E0E12"/>
      <sz val="18"/>
    </font>
    <font>
      <i/>
      <color rgb="FF6A6A78"/>
      <sz val="10"/>
    </font>
    <font>
      <b/>
      <color rgb="FF1A1A1F"/>
      <sz val="11"/>
    </font>
    <font>
      <b/>
    </font>
    <font>
      <b/>
      <sz val="16"/>
    </font>
  </fonts>
  <fills count="5">
    <fill>
      <patternFill patternType="none"/>
    </fill>
    <fill>
      <patternFill patternType="gray125"/>
    </fill>
    <fill>
      <patternFill patternType="solid">
        <fgColor rgb="FFEEEEF0"/>
      </patternFill>
    </fill>
    <fill>
      <patternFill patternType="solid">
        <fgColor rgb="FFFFF8C5"/>
      </patternFill>
    </fill>
    <fill>
      <patternFill patternType="solid">
        <fgColor rgb="FFE9F8F1"/>
      </patternFill>
    </fill>
  </fills>
  <borders count="2">
    <border>
      <left/>
      <right/>
      <top/>
      <bottom/>
      <diagonal/>
    </border>
    <border>
      <left style="thin">
        <color rgb="FFD9D9DE"/>
      </left>
      <right style="thin">
        <color rgb="FFD9D9DE"/>
      </right>
      <top style="thin">
        <color rgb="FFD9D9DE"/>
      </top>
      <bottom style="thin">
        <color rgb="FFD9D9D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64" fontId="0" fillId="3" borderId="1" xfId="0" applyNumberFormat="1" applyFill="1" applyBorder="1"/>
    <xf numFmtId="164" fontId="0" fillId="4" borderId="0" xfId="0" applyNumberFormat="1" applyFill="1"/>
    <xf numFmtId="10" fontId="0" fillId="3" borderId="1" xfId="0" applyNumberFormat="1" applyFill="1" applyBorder="1"/>
    <xf numFmtId="165" fontId="0" fillId="4" borderId="0" xfId="0" applyNumberFormat="1" applyFill="1"/>
    <xf numFmtId="3" fontId="0" fillId="4" borderId="0" xfId="0" applyNumberFormat="1" applyFill="1"/>
    <xf numFmtId="166" fontId="0" fillId="4" borderId="0" xfId="0" applyNumberFormat="1" applyFill="1"/>
    <xf numFmtId="3" fontId="0" fillId="3" borderId="1" xfId="0" applyNumberFormat="1" applyFill="1" applyBorder="1"/>
    <xf numFmtId="0" fontId="4" fillId="0" borderId="0" xfId="0" applyFont="1"/>
    <xf numFmtId="166" fontId="4" fillId="4" borderId="0" xfId="0" applyNumberFormat="1" applyFont="1" applyFill="1"/>
    <xf numFmtId="10" fontId="0" fillId="4" borderId="0" xfId="0" applyNumberFormat="1" applyFill="1"/>
    <xf numFmtId="2" fontId="0" fillId="4" borderId="0" xfId="0" applyNumberFormat="1" applyFill="1"/>
    <xf numFmtId="16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FormatPr defaultRowHeight="15" outlineLevelRow="0" outlineLevelCol="0" x14ac:dyDescent="55"/>
  <cols>
    <col min="1" max="1" width="32" customWidth="1"/>
    <col min="2" max="2" width="16" customWidth="1"/>
    <col min="3" max="3" width="4" customWidth="1"/>
    <col min="4" max="4" width="32" customWidth="1"/>
    <col min="5" max="5" width="16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5" x14ac:dyDescent="0.25">
      <c r="A4" s="3" t="s">
        <v>2</v>
      </c>
      <c r="B4" s="3"/>
      <c r="D4" s="4" t="s">
        <v>3</v>
      </c>
      <c r="E4" s="4"/>
    </row>
    <row r="5" spans="1:5" x14ac:dyDescent="0.25">
      <c r="B5" s="5">
        <v>250000</v>
      </c>
      <c r="D5" t="s">
        <v>4</v>
      </c>
      <c r="E5" s="6">
        <f>$B$5*$B$6</f>
      </c>
    </row>
    <row r="6" spans="1:5" x14ac:dyDescent="0.25">
      <c r="B6" s="7">
        <v>0.25</v>
      </c>
      <c r="D6" t="s">
        <v>5</v>
      </c>
      <c r="E6" s="6">
        <f>$B$5*$B$7</f>
      </c>
    </row>
    <row r="7" spans="1:5" x14ac:dyDescent="0.25">
      <c r="B7" s="7">
        <v>0.03</v>
      </c>
      <c r="D7" t="s">
        <v>6</v>
      </c>
      <c r="E7" s="6">
        <f>$B$5-$E$5</f>
      </c>
    </row>
    <row r="8" spans="1:5" x14ac:dyDescent="0.25">
      <c r="B8" s="5">
        <v>0</v>
      </c>
      <c r="D8" t="s">
        <v>7</v>
      </c>
      <c r="E8" s="8">
        <f>$B$10/12</f>
      </c>
    </row>
    <row r="9" spans="1:5" x14ac:dyDescent="0.25">
      <c r="A9" s="3"/>
      <c r="B9" s="3"/>
      <c r="D9" t="s">
        <v>8</v>
      </c>
      <c r="E9" s="9">
        <f>$B$11*12</f>
      </c>
    </row>
    <row r="10" spans="1:5" x14ac:dyDescent="0.25">
      <c r="B10" s="7">
        <v>0.07</v>
      </c>
      <c r="D10" t="s">
        <v>9</v>
      </c>
      <c r="E10" s="10">
        <f>IF($E$8=0,$E$7/$E$9,$E$7*$E$8*(1+$E$8)^$E$9/((1+$E$8)^$E$9-1))</f>
      </c>
    </row>
    <row r="11" spans="1:5" x14ac:dyDescent="0.25">
      <c r="B11" s="11">
        <v>30</v>
      </c>
      <c r="D11" t="s">
        <v>10</v>
      </c>
      <c r="E11" s="6">
        <f>$E$5+$E$6+$B$8</f>
      </c>
    </row>
    <row r="12" spans="1:2" x14ac:dyDescent="0.25">
      <c r="A12" s="3" t="s">
        <v>11</v>
      </c>
      <c r="B12" s="3"/>
    </row>
    <row r="13" spans="1:2" x14ac:dyDescent="0.25">
      <c r="A13" t="s">
        <v>12</v>
      </c>
      <c r="B13" s="5">
        <v>2200</v>
      </c>
    </row>
    <row r="14" spans="1:2" x14ac:dyDescent="0.25">
      <c r="A14" t="s">
        <v>13</v>
      </c>
      <c r="B14" s="5">
        <v>0</v>
      </c>
    </row>
    <row r="15" spans="1:2" x14ac:dyDescent="0.25">
      <c r="A15" t="s">
        <v>14</v>
      </c>
      <c r="B15" s="7">
        <v>0.05</v>
      </c>
    </row>
    <row r="16" spans="1:2" x14ac:dyDescent="0.25">
      <c r="A16" s="3" t="s">
        <v>15</v>
      </c>
      <c r="B16" s="3"/>
    </row>
    <row r="17" spans="1:2" x14ac:dyDescent="0.25">
      <c r="A17" t="s">
        <v>16</v>
      </c>
      <c r="B17" s="5">
        <v>3000</v>
      </c>
    </row>
    <row r="18" spans="1:2" x14ac:dyDescent="0.25">
      <c r="A18" t="s">
        <v>17</v>
      </c>
      <c r="B18" s="5">
        <v>1500</v>
      </c>
    </row>
    <row r="19" spans="1:2" x14ac:dyDescent="0.25">
      <c r="A19" t="s">
        <v>18</v>
      </c>
      <c r="B19" s="5">
        <v>0</v>
      </c>
    </row>
    <row r="20" spans="1:2" x14ac:dyDescent="0.25">
      <c r="A20" t="s">
        <v>19</v>
      </c>
      <c r="B20" s="7">
        <v>0.08</v>
      </c>
    </row>
    <row r="21" spans="1:2" x14ac:dyDescent="0.25">
      <c r="A21" t="s">
        <v>20</v>
      </c>
      <c r="B21" s="7">
        <v>0.05</v>
      </c>
    </row>
    <row r="22" spans="1:2" x14ac:dyDescent="0.25">
      <c r="A22" t="s">
        <v>21</v>
      </c>
      <c r="B22" s="7">
        <v>0.05</v>
      </c>
    </row>
    <row r="23" spans="1:2" x14ac:dyDescent="0.25">
      <c r="A23" t="s">
        <v>22</v>
      </c>
      <c r="B23" s="5">
        <v>0</v>
      </c>
    </row>
    <row r="24" spans="1:2" x14ac:dyDescent="0.25">
      <c r="A24" t="s">
        <v>23</v>
      </c>
      <c r="B24" s="5">
        <v>0</v>
      </c>
    </row>
    <row r="25" spans="1:2" x14ac:dyDescent="0.25">
      <c r="A25" s="3" t="s">
        <v>24</v>
      </c>
      <c r="B25" s="3"/>
    </row>
    <row r="26" spans="1:2" x14ac:dyDescent="0.25">
      <c r="A26" t="s">
        <v>25</v>
      </c>
      <c r="B26" s="7">
        <v>0.03</v>
      </c>
    </row>
    <row r="27" spans="1:2" x14ac:dyDescent="0.25">
      <c r="A27" t="s">
        <v>26</v>
      </c>
      <c r="B27" s="7">
        <v>0.025</v>
      </c>
    </row>
    <row r="28" spans="1:2" x14ac:dyDescent="0.25">
      <c r="A28" t="s">
        <v>27</v>
      </c>
      <c r="B28" s="7">
        <v>0.03</v>
      </c>
    </row>
    <row r="32" spans="1:2" x14ac:dyDescent="0.25">
      <c r="A32" s="3" t="s">
        <v>28</v>
      </c>
      <c r="B32" s="3"/>
    </row>
    <row r="33" spans="1:2" x14ac:dyDescent="0.25">
      <c r="A33" t="s">
        <v>29</v>
      </c>
      <c r="B33" s="10">
        <f>$B$13+$B$14</f>
      </c>
    </row>
    <row r="34" spans="1:2" x14ac:dyDescent="0.25">
      <c r="A34" t="s">
        <v>30</v>
      </c>
      <c r="B34" s="10">
        <f>-$B$33*$B$15</f>
      </c>
    </row>
    <row r="35" spans="1:2" x14ac:dyDescent="0.25">
      <c r="A35" s="12" t="s">
        <v>31</v>
      </c>
      <c r="B35" s="13">
        <f>$B$33+$B$34</f>
      </c>
    </row>
    <row r="36" spans="1:2" x14ac:dyDescent="0.25">
      <c r="A36" t="s">
        <v>32</v>
      </c>
      <c r="B36" s="10">
        <f>-$B$17/12</f>
      </c>
    </row>
    <row r="37" spans="1:2" x14ac:dyDescent="0.25">
      <c r="A37" t="s">
        <v>33</v>
      </c>
      <c r="B37" s="10">
        <f>-$B$18/12</f>
      </c>
    </row>
    <row r="38" spans="1:2" x14ac:dyDescent="0.25">
      <c r="A38" t="s">
        <v>34</v>
      </c>
      <c r="B38" s="10">
        <f>-$B$19</f>
      </c>
    </row>
    <row r="39" spans="1:2" x14ac:dyDescent="0.25">
      <c r="A39" t="s">
        <v>35</v>
      </c>
      <c r="B39" s="10">
        <f>-$B$33*$B$20</f>
      </c>
    </row>
    <row r="40" spans="1:2" x14ac:dyDescent="0.25">
      <c r="A40" t="s">
        <v>36</v>
      </c>
      <c r="B40" s="10">
        <f>-$B$33*$B$21</f>
      </c>
    </row>
    <row r="41" spans="1:2" x14ac:dyDescent="0.25">
      <c r="A41" t="s">
        <v>37</v>
      </c>
      <c r="B41" s="10">
        <f>-$B$33*$B$22</f>
      </c>
    </row>
    <row r="42" spans="1:2" x14ac:dyDescent="0.25">
      <c r="A42" t="s">
        <v>38</v>
      </c>
      <c r="B42" s="10">
        <f>-$B$23</f>
      </c>
    </row>
    <row r="43" spans="1:2" x14ac:dyDescent="0.25">
      <c r="A43" t="s">
        <v>39</v>
      </c>
      <c r="B43" s="10">
        <f>-$B$24</f>
      </c>
    </row>
    <row r="44" spans="1:2" x14ac:dyDescent="0.25">
      <c r="A44" t="s">
        <v>40</v>
      </c>
      <c r="B44" s="10">
        <f>$B$36+$B$37+$B$38+$B$39+$B$40+$B$41+$B$42+$B$43</f>
      </c>
    </row>
    <row r="45" spans="1:2" x14ac:dyDescent="0.25">
      <c r="A45" s="12" t="s">
        <v>41</v>
      </c>
      <c r="B45" s="13">
        <f>$B$35+$B$44</f>
      </c>
    </row>
    <row r="46" spans="1:2" x14ac:dyDescent="0.25">
      <c r="A46" t="s">
        <v>42</v>
      </c>
      <c r="B46" s="10">
        <f>-$E$10</f>
      </c>
    </row>
    <row r="47" spans="1:2" x14ac:dyDescent="0.25">
      <c r="A47" s="12" t="s">
        <v>43</v>
      </c>
      <c r="B47" s="13">
        <f>$B$45+$B$46</f>
      </c>
    </row>
    <row r="49" spans="1:2" x14ac:dyDescent="0.25">
      <c r="A49" s="3" t="s">
        <v>44</v>
      </c>
      <c r="B49" s="3"/>
    </row>
    <row r="50" spans="1:2" x14ac:dyDescent="0.25">
      <c r="A50" t="s">
        <v>45</v>
      </c>
      <c r="B50" s="6">
        <f>$B$47*12</f>
      </c>
    </row>
    <row r="51" spans="1:2" x14ac:dyDescent="0.25">
      <c r="A51" t="s">
        <v>46</v>
      </c>
      <c r="B51" s="14">
        <f>$B$45*12/$B$5</f>
      </c>
    </row>
    <row r="52" spans="1:2" x14ac:dyDescent="0.25">
      <c r="A52" t="s">
        <v>47</v>
      </c>
      <c r="B52" s="14">
        <f>$B$47*12/$E$11</f>
      </c>
    </row>
    <row r="53" spans="1:2" x14ac:dyDescent="0.25">
      <c r="A53" t="s">
        <v>48</v>
      </c>
      <c r="B53" s="15">
        <f>$B$45*12/($E$10*12)</f>
      </c>
    </row>
    <row r="54" spans="1:2" x14ac:dyDescent="0.25">
      <c r="A54" t="s">
        <v>49</v>
      </c>
      <c r="B54" s="15">
        <f>$B$5/($B$13*12)</f>
      </c>
    </row>
    <row r="55" spans="1:2" x14ac:dyDescent="0.25">
      <c r="A55" t="s">
        <v>50</v>
      </c>
      <c r="B55" s="14">
        <f>$B$13/$B$5</f>
      </c>
    </row>
  </sheetData>
  <mergeCells count="10">
    <mergeCell ref="A1:E1"/>
    <mergeCell ref="A2:E2"/>
    <mergeCell ref="A4:B4"/>
    <mergeCell ref="D4:E4"/>
    <mergeCell ref="A9:B9"/>
    <mergeCell ref="A12:B12"/>
    <mergeCell ref="A16:B16"/>
    <mergeCell ref="A25:B25"/>
    <mergeCell ref="A32:B32"/>
    <mergeCell ref="A49:B49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FormatPr defaultRowHeight="15" outlineLevelRow="0" outlineLevelCol="0" x14ac:dyDescent="55"/>
  <cols>
    <col min="1" max="1" width="8" customWidth="1"/>
    <col min="2" max="2" width="14" customWidth="1"/>
    <col min="3" max="3" width="16" customWidth="1"/>
    <col min="4" max="4" width="18" customWidth="1"/>
    <col min="5" max="7" width="14" customWidth="1"/>
    <col min="8" max="9" width="16" customWidth="1"/>
    <col min="10" max="11" width="14" customWidth="1"/>
  </cols>
  <sheetData>
    <row r="1" spans="1:11" s="4" customFormat="1" x14ac:dyDescent="0.25">
      <c r="A1" s="4" t="s">
        <v>51</v>
      </c>
      <c r="B1" s="4" t="s">
        <v>52</v>
      </c>
      <c r="C1" s="4" t="s">
        <v>31</v>
      </c>
      <c r="D1" s="4" t="s">
        <v>15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</row>
    <row r="2" spans="1:11" x14ac:dyDescent="0.25">
      <c r="A2">
        <v>1</v>
      </c>
      <c r="B2" s="16">
        <f>('Deal Analysis'!$B$13+'Deal Analysis'!$B$14)*12*(1+'Deal Analysis'!$B$26)^(A2-1)</f>
      </c>
      <c r="C2" s="16">
        <f>B2*(1-'Deal Analysis'!$B$15)</f>
      </c>
      <c r="D2" s="16">
        <f>(('Deal Analysis'!$B$17+'Deal Analysis'!$B$18+'Deal Analysis'!$B$19*12+'Deal Analysis'!$B$23*12+'Deal Analysis'!$B$24*12)*(1+'Deal Analysis'!$B$27)^(A2-1)) + (B2*('Deal Analysis'!$B$20+'Deal Analysis'!$B$21+'Deal Analysis'!$B$22))</f>
      </c>
      <c r="E2" s="16">
        <f>C2-D2</f>
      </c>
      <c r="F2" s="16">
        <f>'Deal Analysis'!$E$10*12</f>
      </c>
      <c r="G2" s="16">
        <f>E2-F2</f>
      </c>
      <c r="H2" s="16">
        <f>G2</f>
      </c>
      <c r="I2" s="16">
        <f>'Deal Analysis'!$B$5*(1+'Deal Analysis'!$B$28)^A2</f>
      </c>
      <c r="J2" s="16">
        <f>MAX(0, FV('Deal Analysis'!$B$10/12, MIN(A2*12, 'Deal Analysis'!$B$11*12), 'Deal Analysis'!$E$10, -'Deal Analysis'!$E$7))</f>
      </c>
      <c r="K2" s="16">
        <f>I2-J2</f>
      </c>
    </row>
    <row r="3" spans="1:11" x14ac:dyDescent="0.25">
      <c r="A3">
        <v>2</v>
      </c>
      <c r="B3" s="16">
        <f>('Deal Analysis'!$B$13+'Deal Analysis'!$B$14)*12*(1+'Deal Analysis'!$B$26)^(A3-1)</f>
      </c>
      <c r="C3" s="16">
        <f>B3*(1-'Deal Analysis'!$B$15)</f>
      </c>
      <c r="D3" s="16">
        <f>(('Deal Analysis'!$B$17+'Deal Analysis'!$B$18+'Deal Analysis'!$B$19*12+'Deal Analysis'!$B$23*12+'Deal Analysis'!$B$24*12)*(1+'Deal Analysis'!$B$27)^(A3-1)) + (B3*('Deal Analysis'!$B$20+'Deal Analysis'!$B$21+'Deal Analysis'!$B$22))</f>
      </c>
      <c r="E3" s="16">
        <f>C3-D3</f>
      </c>
      <c r="F3" s="16">
        <f>'Deal Analysis'!$E$10*12</f>
      </c>
      <c r="G3" s="16">
        <f>E3-F3</f>
      </c>
      <c r="H3" s="16">
        <f>H2+G3</f>
      </c>
      <c r="I3" s="16">
        <f>'Deal Analysis'!$B$5*(1+'Deal Analysis'!$B$28)^A3</f>
      </c>
      <c r="J3" s="16">
        <f>MAX(0, FV('Deal Analysis'!$B$10/12, MIN(A3*12, 'Deal Analysis'!$B$11*12), 'Deal Analysis'!$E$10, -'Deal Analysis'!$E$7))</f>
      </c>
      <c r="K3" s="16">
        <f>I3-J3</f>
      </c>
    </row>
    <row r="4" spans="1:11" x14ac:dyDescent="0.25">
      <c r="A4">
        <v>3</v>
      </c>
      <c r="B4" s="16">
        <f>('Deal Analysis'!$B$13+'Deal Analysis'!$B$14)*12*(1+'Deal Analysis'!$B$26)^(A4-1)</f>
      </c>
      <c r="C4" s="16">
        <f>B4*(1-'Deal Analysis'!$B$15)</f>
      </c>
      <c r="D4" s="16">
        <f>(('Deal Analysis'!$B$17+'Deal Analysis'!$B$18+'Deal Analysis'!$B$19*12+'Deal Analysis'!$B$23*12+'Deal Analysis'!$B$24*12)*(1+'Deal Analysis'!$B$27)^(A4-1)) + (B4*('Deal Analysis'!$B$20+'Deal Analysis'!$B$21+'Deal Analysis'!$B$22))</f>
      </c>
      <c r="E4" s="16">
        <f>C4-D4</f>
      </c>
      <c r="F4" s="16">
        <f>'Deal Analysis'!$E$10*12</f>
      </c>
      <c r="G4" s="16">
        <f>E4-F4</f>
      </c>
      <c r="H4" s="16">
        <f>H3+G4</f>
      </c>
      <c r="I4" s="16">
        <f>'Deal Analysis'!$B$5*(1+'Deal Analysis'!$B$28)^A4</f>
      </c>
      <c r="J4" s="16">
        <f>MAX(0, FV('Deal Analysis'!$B$10/12, MIN(A4*12, 'Deal Analysis'!$B$11*12), 'Deal Analysis'!$E$10, -'Deal Analysis'!$E$7))</f>
      </c>
      <c r="K4" s="16">
        <f>I4-J4</f>
      </c>
    </row>
    <row r="5" spans="1:11" x14ac:dyDescent="0.25">
      <c r="A5">
        <v>4</v>
      </c>
      <c r="B5" s="16">
        <f>('Deal Analysis'!$B$13+'Deal Analysis'!$B$14)*12*(1+'Deal Analysis'!$B$26)^(A5-1)</f>
      </c>
      <c r="C5" s="16">
        <f>B5*(1-'Deal Analysis'!$B$15)</f>
      </c>
      <c r="D5" s="16">
        <f>(('Deal Analysis'!$B$17+'Deal Analysis'!$B$18+'Deal Analysis'!$B$19*12+'Deal Analysis'!$B$23*12+'Deal Analysis'!$B$24*12)*(1+'Deal Analysis'!$B$27)^(A5-1)) + (B5*('Deal Analysis'!$B$20+'Deal Analysis'!$B$21+'Deal Analysis'!$B$22))</f>
      </c>
      <c r="E5" s="16">
        <f>C5-D5</f>
      </c>
      <c r="F5" s="16">
        <f>'Deal Analysis'!$E$10*12</f>
      </c>
      <c r="G5" s="16">
        <f>E5-F5</f>
      </c>
      <c r="H5" s="16">
        <f>H4+G5</f>
      </c>
      <c r="I5" s="16">
        <f>'Deal Analysis'!$B$5*(1+'Deal Analysis'!$B$28)^A5</f>
      </c>
      <c r="J5" s="16">
        <f>MAX(0, FV('Deal Analysis'!$B$10/12, MIN(A5*12, 'Deal Analysis'!$B$11*12), 'Deal Analysis'!$E$10, -'Deal Analysis'!$E$7))</f>
      </c>
      <c r="K5" s="16">
        <f>I5-J5</f>
      </c>
    </row>
    <row r="6" spans="1:11" x14ac:dyDescent="0.25">
      <c r="A6">
        <v>5</v>
      </c>
      <c r="B6" s="16">
        <f>('Deal Analysis'!$B$13+'Deal Analysis'!$B$14)*12*(1+'Deal Analysis'!$B$26)^(A6-1)</f>
      </c>
      <c r="C6" s="16">
        <f>B6*(1-'Deal Analysis'!$B$15)</f>
      </c>
      <c r="D6" s="16">
        <f>(('Deal Analysis'!$B$17+'Deal Analysis'!$B$18+'Deal Analysis'!$B$19*12+'Deal Analysis'!$B$23*12+'Deal Analysis'!$B$24*12)*(1+'Deal Analysis'!$B$27)^(A6-1)) + (B6*('Deal Analysis'!$B$20+'Deal Analysis'!$B$21+'Deal Analysis'!$B$22))</f>
      </c>
      <c r="E6" s="16">
        <f>C6-D6</f>
      </c>
      <c r="F6" s="16">
        <f>'Deal Analysis'!$E$10*12</f>
      </c>
      <c r="G6" s="16">
        <f>E6-F6</f>
      </c>
      <c r="H6" s="16">
        <f>H5+G6</f>
      </c>
      <c r="I6" s="16">
        <f>'Deal Analysis'!$B$5*(1+'Deal Analysis'!$B$28)^A6</f>
      </c>
      <c r="J6" s="16">
        <f>MAX(0, FV('Deal Analysis'!$B$10/12, MIN(A6*12, 'Deal Analysis'!$B$11*12), 'Deal Analysis'!$E$10, -'Deal Analysis'!$E$7))</f>
      </c>
      <c r="K6" s="16">
        <f>I6-J6</f>
      </c>
    </row>
    <row r="7" spans="1:11" x14ac:dyDescent="0.25">
      <c r="A7">
        <v>6</v>
      </c>
      <c r="B7" s="16">
        <f>('Deal Analysis'!$B$13+'Deal Analysis'!$B$14)*12*(1+'Deal Analysis'!$B$26)^(A7-1)</f>
      </c>
      <c r="C7" s="16">
        <f>B7*(1-'Deal Analysis'!$B$15)</f>
      </c>
      <c r="D7" s="16">
        <f>(('Deal Analysis'!$B$17+'Deal Analysis'!$B$18+'Deal Analysis'!$B$19*12+'Deal Analysis'!$B$23*12+'Deal Analysis'!$B$24*12)*(1+'Deal Analysis'!$B$27)^(A7-1)) + (B7*('Deal Analysis'!$B$20+'Deal Analysis'!$B$21+'Deal Analysis'!$B$22))</f>
      </c>
      <c r="E7" s="16">
        <f>C7-D7</f>
      </c>
      <c r="F7" s="16">
        <f>'Deal Analysis'!$E$10*12</f>
      </c>
      <c r="G7" s="16">
        <f>E7-F7</f>
      </c>
      <c r="H7" s="16">
        <f>H6+G7</f>
      </c>
      <c r="I7" s="16">
        <f>'Deal Analysis'!$B$5*(1+'Deal Analysis'!$B$28)^A7</f>
      </c>
      <c r="J7" s="16">
        <f>MAX(0, FV('Deal Analysis'!$B$10/12, MIN(A7*12, 'Deal Analysis'!$B$11*12), 'Deal Analysis'!$E$10, -'Deal Analysis'!$E$7))</f>
      </c>
      <c r="K7" s="16">
        <f>I7-J7</f>
      </c>
    </row>
    <row r="8" spans="1:11" x14ac:dyDescent="0.25">
      <c r="A8">
        <v>7</v>
      </c>
      <c r="B8" s="16">
        <f>('Deal Analysis'!$B$13+'Deal Analysis'!$B$14)*12*(1+'Deal Analysis'!$B$26)^(A8-1)</f>
      </c>
      <c r="C8" s="16">
        <f>B8*(1-'Deal Analysis'!$B$15)</f>
      </c>
      <c r="D8" s="16">
        <f>(('Deal Analysis'!$B$17+'Deal Analysis'!$B$18+'Deal Analysis'!$B$19*12+'Deal Analysis'!$B$23*12+'Deal Analysis'!$B$24*12)*(1+'Deal Analysis'!$B$27)^(A8-1)) + (B8*('Deal Analysis'!$B$20+'Deal Analysis'!$B$21+'Deal Analysis'!$B$22))</f>
      </c>
      <c r="E8" s="16">
        <f>C8-D8</f>
      </c>
      <c r="F8" s="16">
        <f>'Deal Analysis'!$E$10*12</f>
      </c>
      <c r="G8" s="16">
        <f>E8-F8</f>
      </c>
      <c r="H8" s="16">
        <f>H7+G8</f>
      </c>
      <c r="I8" s="16">
        <f>'Deal Analysis'!$B$5*(1+'Deal Analysis'!$B$28)^A8</f>
      </c>
      <c r="J8" s="16">
        <f>MAX(0, FV('Deal Analysis'!$B$10/12, MIN(A8*12, 'Deal Analysis'!$B$11*12), 'Deal Analysis'!$E$10, -'Deal Analysis'!$E$7))</f>
      </c>
      <c r="K8" s="16">
        <f>I8-J8</f>
      </c>
    </row>
    <row r="9" spans="1:11" x14ac:dyDescent="0.25">
      <c r="A9">
        <v>8</v>
      </c>
      <c r="B9" s="16">
        <f>('Deal Analysis'!$B$13+'Deal Analysis'!$B$14)*12*(1+'Deal Analysis'!$B$26)^(A9-1)</f>
      </c>
      <c r="C9" s="16">
        <f>B9*(1-'Deal Analysis'!$B$15)</f>
      </c>
      <c r="D9" s="16">
        <f>(('Deal Analysis'!$B$17+'Deal Analysis'!$B$18+'Deal Analysis'!$B$19*12+'Deal Analysis'!$B$23*12+'Deal Analysis'!$B$24*12)*(1+'Deal Analysis'!$B$27)^(A9-1)) + (B9*('Deal Analysis'!$B$20+'Deal Analysis'!$B$21+'Deal Analysis'!$B$22))</f>
      </c>
      <c r="E9" s="16">
        <f>C9-D9</f>
      </c>
      <c r="F9" s="16">
        <f>'Deal Analysis'!$E$10*12</f>
      </c>
      <c r="G9" s="16">
        <f>E9-F9</f>
      </c>
      <c r="H9" s="16">
        <f>H8+G9</f>
      </c>
      <c r="I9" s="16">
        <f>'Deal Analysis'!$B$5*(1+'Deal Analysis'!$B$28)^A9</f>
      </c>
      <c r="J9" s="16">
        <f>MAX(0, FV('Deal Analysis'!$B$10/12, MIN(A9*12, 'Deal Analysis'!$B$11*12), 'Deal Analysis'!$E$10, -'Deal Analysis'!$E$7))</f>
      </c>
      <c r="K9" s="16">
        <f>I9-J9</f>
      </c>
    </row>
    <row r="10" spans="1:11" x14ac:dyDescent="0.25">
      <c r="A10">
        <v>9</v>
      </c>
      <c r="B10" s="16">
        <f>('Deal Analysis'!$B$13+'Deal Analysis'!$B$14)*12*(1+'Deal Analysis'!$B$26)^(A10-1)</f>
      </c>
      <c r="C10" s="16">
        <f>B10*(1-'Deal Analysis'!$B$15)</f>
      </c>
      <c r="D10" s="16">
        <f>(('Deal Analysis'!$B$17+'Deal Analysis'!$B$18+'Deal Analysis'!$B$19*12+'Deal Analysis'!$B$23*12+'Deal Analysis'!$B$24*12)*(1+'Deal Analysis'!$B$27)^(A10-1)) + (B10*('Deal Analysis'!$B$20+'Deal Analysis'!$B$21+'Deal Analysis'!$B$22))</f>
      </c>
      <c r="E10" s="16">
        <f>C10-D10</f>
      </c>
      <c r="F10" s="16">
        <f>'Deal Analysis'!$E$10*12</f>
      </c>
      <c r="G10" s="16">
        <f>E10-F10</f>
      </c>
      <c r="H10" s="16">
        <f>H9+G10</f>
      </c>
      <c r="I10" s="16">
        <f>'Deal Analysis'!$B$5*(1+'Deal Analysis'!$B$28)^A10</f>
      </c>
      <c r="J10" s="16">
        <f>MAX(0, FV('Deal Analysis'!$B$10/12, MIN(A10*12, 'Deal Analysis'!$B$11*12), 'Deal Analysis'!$E$10, -'Deal Analysis'!$E$7))</f>
      </c>
      <c r="K10" s="16">
        <f>I10-J10</f>
      </c>
    </row>
    <row r="11" spans="1:11" x14ac:dyDescent="0.25">
      <c r="A11">
        <v>10</v>
      </c>
      <c r="B11" s="16">
        <f>('Deal Analysis'!$B$13+'Deal Analysis'!$B$14)*12*(1+'Deal Analysis'!$B$26)^(A11-1)</f>
      </c>
      <c r="C11" s="16">
        <f>B11*(1-'Deal Analysis'!$B$15)</f>
      </c>
      <c r="D11" s="16">
        <f>(('Deal Analysis'!$B$17+'Deal Analysis'!$B$18+'Deal Analysis'!$B$19*12+'Deal Analysis'!$B$23*12+'Deal Analysis'!$B$24*12)*(1+'Deal Analysis'!$B$27)^(A11-1)) + (B11*('Deal Analysis'!$B$20+'Deal Analysis'!$B$21+'Deal Analysis'!$B$22))</f>
      </c>
      <c r="E11" s="16">
        <f>C11-D11</f>
      </c>
      <c r="F11" s="16">
        <f>'Deal Analysis'!$E$10*12</f>
      </c>
      <c r="G11" s="16">
        <f>E11-F11</f>
      </c>
      <c r="H11" s="16">
        <f>H10+G11</f>
      </c>
      <c r="I11" s="16">
        <f>'Deal Analysis'!$B$5*(1+'Deal Analysis'!$B$28)^A11</f>
      </c>
      <c r="J11" s="16">
        <f>MAX(0, FV('Deal Analysis'!$B$10/12, MIN(A11*12, 'Deal Analysis'!$B$11*12), 'Deal Analysis'!$E$10, -'Deal Analysis'!$E$7))</f>
      </c>
      <c r="K11" s="16">
        <f>I11-J11</f>
      </c>
    </row>
    <row r="12" spans="1:11" x14ac:dyDescent="0.25">
      <c r="A12">
        <v>11</v>
      </c>
      <c r="B12" s="16">
        <f>('Deal Analysis'!$B$13+'Deal Analysis'!$B$14)*12*(1+'Deal Analysis'!$B$26)^(A12-1)</f>
      </c>
      <c r="C12" s="16">
        <f>B12*(1-'Deal Analysis'!$B$15)</f>
      </c>
      <c r="D12" s="16">
        <f>(('Deal Analysis'!$B$17+'Deal Analysis'!$B$18+'Deal Analysis'!$B$19*12+'Deal Analysis'!$B$23*12+'Deal Analysis'!$B$24*12)*(1+'Deal Analysis'!$B$27)^(A12-1)) + (B12*('Deal Analysis'!$B$20+'Deal Analysis'!$B$21+'Deal Analysis'!$B$22))</f>
      </c>
      <c r="E12" s="16">
        <f>C12-D12</f>
      </c>
      <c r="F12" s="16">
        <f>'Deal Analysis'!$E$10*12</f>
      </c>
      <c r="G12" s="16">
        <f>E12-F12</f>
      </c>
      <c r="H12" s="16">
        <f>H11+G12</f>
      </c>
      <c r="I12" s="16">
        <f>'Deal Analysis'!$B$5*(1+'Deal Analysis'!$B$28)^A12</f>
      </c>
      <c r="J12" s="16">
        <f>MAX(0, FV('Deal Analysis'!$B$10/12, MIN(A12*12, 'Deal Analysis'!$B$11*12), 'Deal Analysis'!$E$10, -'Deal Analysis'!$E$7))</f>
      </c>
      <c r="K12" s="16">
        <f>I12-J12</f>
      </c>
    </row>
    <row r="13" spans="1:11" x14ac:dyDescent="0.25">
      <c r="A13">
        <v>12</v>
      </c>
      <c r="B13" s="16">
        <f>('Deal Analysis'!$B$13+'Deal Analysis'!$B$14)*12*(1+'Deal Analysis'!$B$26)^(A13-1)</f>
      </c>
      <c r="C13" s="16">
        <f>B13*(1-'Deal Analysis'!$B$15)</f>
      </c>
      <c r="D13" s="16">
        <f>(('Deal Analysis'!$B$17+'Deal Analysis'!$B$18+'Deal Analysis'!$B$19*12+'Deal Analysis'!$B$23*12+'Deal Analysis'!$B$24*12)*(1+'Deal Analysis'!$B$27)^(A13-1)) + (B13*('Deal Analysis'!$B$20+'Deal Analysis'!$B$21+'Deal Analysis'!$B$22))</f>
      </c>
      <c r="E13" s="16">
        <f>C13-D13</f>
      </c>
      <c r="F13" s="16">
        <f>'Deal Analysis'!$E$10*12</f>
      </c>
      <c r="G13" s="16">
        <f>E13-F13</f>
      </c>
      <c r="H13" s="16">
        <f>H12+G13</f>
      </c>
      <c r="I13" s="16">
        <f>'Deal Analysis'!$B$5*(1+'Deal Analysis'!$B$28)^A13</f>
      </c>
      <c r="J13" s="16">
        <f>MAX(0, FV('Deal Analysis'!$B$10/12, MIN(A13*12, 'Deal Analysis'!$B$11*12), 'Deal Analysis'!$E$10, -'Deal Analysis'!$E$7))</f>
      </c>
      <c r="K13" s="16">
        <f>I13-J13</f>
      </c>
    </row>
    <row r="14" spans="1:11" x14ac:dyDescent="0.25">
      <c r="A14">
        <v>13</v>
      </c>
      <c r="B14" s="16">
        <f>('Deal Analysis'!$B$13+'Deal Analysis'!$B$14)*12*(1+'Deal Analysis'!$B$26)^(A14-1)</f>
      </c>
      <c r="C14" s="16">
        <f>B14*(1-'Deal Analysis'!$B$15)</f>
      </c>
      <c r="D14" s="16">
        <f>(('Deal Analysis'!$B$17+'Deal Analysis'!$B$18+'Deal Analysis'!$B$19*12+'Deal Analysis'!$B$23*12+'Deal Analysis'!$B$24*12)*(1+'Deal Analysis'!$B$27)^(A14-1)) + (B14*('Deal Analysis'!$B$20+'Deal Analysis'!$B$21+'Deal Analysis'!$B$22))</f>
      </c>
      <c r="E14" s="16">
        <f>C14-D14</f>
      </c>
      <c r="F14" s="16">
        <f>'Deal Analysis'!$E$10*12</f>
      </c>
      <c r="G14" s="16">
        <f>E14-F14</f>
      </c>
      <c r="H14" s="16">
        <f>H13+G14</f>
      </c>
      <c r="I14" s="16">
        <f>'Deal Analysis'!$B$5*(1+'Deal Analysis'!$B$28)^A14</f>
      </c>
      <c r="J14" s="16">
        <f>MAX(0, FV('Deal Analysis'!$B$10/12, MIN(A14*12, 'Deal Analysis'!$B$11*12), 'Deal Analysis'!$E$10, -'Deal Analysis'!$E$7))</f>
      </c>
      <c r="K14" s="16">
        <f>I14-J14</f>
      </c>
    </row>
    <row r="15" spans="1:11" x14ac:dyDescent="0.25">
      <c r="A15">
        <v>14</v>
      </c>
      <c r="B15" s="16">
        <f>('Deal Analysis'!$B$13+'Deal Analysis'!$B$14)*12*(1+'Deal Analysis'!$B$26)^(A15-1)</f>
      </c>
      <c r="C15" s="16">
        <f>B15*(1-'Deal Analysis'!$B$15)</f>
      </c>
      <c r="D15" s="16">
        <f>(('Deal Analysis'!$B$17+'Deal Analysis'!$B$18+'Deal Analysis'!$B$19*12+'Deal Analysis'!$B$23*12+'Deal Analysis'!$B$24*12)*(1+'Deal Analysis'!$B$27)^(A15-1)) + (B15*('Deal Analysis'!$B$20+'Deal Analysis'!$B$21+'Deal Analysis'!$B$22))</f>
      </c>
      <c r="E15" s="16">
        <f>C15-D15</f>
      </c>
      <c r="F15" s="16">
        <f>'Deal Analysis'!$E$10*12</f>
      </c>
      <c r="G15" s="16">
        <f>E15-F15</f>
      </c>
      <c r="H15" s="16">
        <f>H14+G15</f>
      </c>
      <c r="I15" s="16">
        <f>'Deal Analysis'!$B$5*(1+'Deal Analysis'!$B$28)^A15</f>
      </c>
      <c r="J15" s="16">
        <f>MAX(0, FV('Deal Analysis'!$B$10/12, MIN(A15*12, 'Deal Analysis'!$B$11*12), 'Deal Analysis'!$E$10, -'Deal Analysis'!$E$7))</f>
      </c>
      <c r="K15" s="16">
        <f>I15-J15</f>
      </c>
    </row>
    <row r="16" spans="1:11" x14ac:dyDescent="0.25">
      <c r="A16">
        <v>15</v>
      </c>
      <c r="B16" s="16">
        <f>('Deal Analysis'!$B$13+'Deal Analysis'!$B$14)*12*(1+'Deal Analysis'!$B$26)^(A16-1)</f>
      </c>
      <c r="C16" s="16">
        <f>B16*(1-'Deal Analysis'!$B$15)</f>
      </c>
      <c r="D16" s="16">
        <f>(('Deal Analysis'!$B$17+'Deal Analysis'!$B$18+'Deal Analysis'!$B$19*12+'Deal Analysis'!$B$23*12+'Deal Analysis'!$B$24*12)*(1+'Deal Analysis'!$B$27)^(A16-1)) + (B16*('Deal Analysis'!$B$20+'Deal Analysis'!$B$21+'Deal Analysis'!$B$22))</f>
      </c>
      <c r="E16" s="16">
        <f>C16-D16</f>
      </c>
      <c r="F16" s="16">
        <f>'Deal Analysis'!$E$10*12</f>
      </c>
      <c r="G16" s="16">
        <f>E16-F16</f>
      </c>
      <c r="H16" s="16">
        <f>H15+G16</f>
      </c>
      <c r="I16" s="16">
        <f>'Deal Analysis'!$B$5*(1+'Deal Analysis'!$B$28)^A16</f>
      </c>
      <c r="J16" s="16">
        <f>MAX(0, FV('Deal Analysis'!$B$10/12, MIN(A16*12, 'Deal Analysis'!$B$11*12), 'Deal Analysis'!$E$10, -'Deal Analysis'!$E$7))</f>
      </c>
      <c r="K16" s="16">
        <f>I16-J16</f>
      </c>
    </row>
    <row r="17" spans="1:11" x14ac:dyDescent="0.25">
      <c r="A17">
        <v>16</v>
      </c>
      <c r="B17" s="16">
        <f>('Deal Analysis'!$B$13+'Deal Analysis'!$B$14)*12*(1+'Deal Analysis'!$B$26)^(A17-1)</f>
      </c>
      <c r="C17" s="16">
        <f>B17*(1-'Deal Analysis'!$B$15)</f>
      </c>
      <c r="D17" s="16">
        <f>(('Deal Analysis'!$B$17+'Deal Analysis'!$B$18+'Deal Analysis'!$B$19*12+'Deal Analysis'!$B$23*12+'Deal Analysis'!$B$24*12)*(1+'Deal Analysis'!$B$27)^(A17-1)) + (B17*('Deal Analysis'!$B$20+'Deal Analysis'!$B$21+'Deal Analysis'!$B$22))</f>
      </c>
      <c r="E17" s="16">
        <f>C17-D17</f>
      </c>
      <c r="F17" s="16">
        <f>'Deal Analysis'!$E$10*12</f>
      </c>
      <c r="G17" s="16">
        <f>E17-F17</f>
      </c>
      <c r="H17" s="16">
        <f>H16+G17</f>
      </c>
      <c r="I17" s="16">
        <f>'Deal Analysis'!$B$5*(1+'Deal Analysis'!$B$28)^A17</f>
      </c>
      <c r="J17" s="16">
        <f>MAX(0, FV('Deal Analysis'!$B$10/12, MIN(A17*12, 'Deal Analysis'!$B$11*12), 'Deal Analysis'!$E$10, -'Deal Analysis'!$E$7))</f>
      </c>
      <c r="K17" s="16">
        <f>I17-J17</f>
      </c>
    </row>
    <row r="18" spans="1:11" x14ac:dyDescent="0.25">
      <c r="A18">
        <v>17</v>
      </c>
      <c r="B18" s="16">
        <f>('Deal Analysis'!$B$13+'Deal Analysis'!$B$14)*12*(1+'Deal Analysis'!$B$26)^(A18-1)</f>
      </c>
      <c r="C18" s="16">
        <f>B18*(1-'Deal Analysis'!$B$15)</f>
      </c>
      <c r="D18" s="16">
        <f>(('Deal Analysis'!$B$17+'Deal Analysis'!$B$18+'Deal Analysis'!$B$19*12+'Deal Analysis'!$B$23*12+'Deal Analysis'!$B$24*12)*(1+'Deal Analysis'!$B$27)^(A18-1)) + (B18*('Deal Analysis'!$B$20+'Deal Analysis'!$B$21+'Deal Analysis'!$B$22))</f>
      </c>
      <c r="E18" s="16">
        <f>C18-D18</f>
      </c>
      <c r="F18" s="16">
        <f>'Deal Analysis'!$E$10*12</f>
      </c>
      <c r="G18" s="16">
        <f>E18-F18</f>
      </c>
      <c r="H18" s="16">
        <f>H17+G18</f>
      </c>
      <c r="I18" s="16">
        <f>'Deal Analysis'!$B$5*(1+'Deal Analysis'!$B$28)^A18</f>
      </c>
      <c r="J18" s="16">
        <f>MAX(0, FV('Deal Analysis'!$B$10/12, MIN(A18*12, 'Deal Analysis'!$B$11*12), 'Deal Analysis'!$E$10, -'Deal Analysis'!$E$7))</f>
      </c>
      <c r="K18" s="16">
        <f>I18-J18</f>
      </c>
    </row>
    <row r="19" spans="1:11" x14ac:dyDescent="0.25">
      <c r="A19">
        <v>18</v>
      </c>
      <c r="B19" s="16">
        <f>('Deal Analysis'!$B$13+'Deal Analysis'!$B$14)*12*(1+'Deal Analysis'!$B$26)^(A19-1)</f>
      </c>
      <c r="C19" s="16">
        <f>B19*(1-'Deal Analysis'!$B$15)</f>
      </c>
      <c r="D19" s="16">
        <f>(('Deal Analysis'!$B$17+'Deal Analysis'!$B$18+'Deal Analysis'!$B$19*12+'Deal Analysis'!$B$23*12+'Deal Analysis'!$B$24*12)*(1+'Deal Analysis'!$B$27)^(A19-1)) + (B19*('Deal Analysis'!$B$20+'Deal Analysis'!$B$21+'Deal Analysis'!$B$22))</f>
      </c>
      <c r="E19" s="16">
        <f>C19-D19</f>
      </c>
      <c r="F19" s="16">
        <f>'Deal Analysis'!$E$10*12</f>
      </c>
      <c r="G19" s="16">
        <f>E19-F19</f>
      </c>
      <c r="H19" s="16">
        <f>H18+G19</f>
      </c>
      <c r="I19" s="16">
        <f>'Deal Analysis'!$B$5*(1+'Deal Analysis'!$B$28)^A19</f>
      </c>
      <c r="J19" s="16">
        <f>MAX(0, FV('Deal Analysis'!$B$10/12, MIN(A19*12, 'Deal Analysis'!$B$11*12), 'Deal Analysis'!$E$10, -'Deal Analysis'!$E$7))</f>
      </c>
      <c r="K19" s="16">
        <f>I19-J19</f>
      </c>
    </row>
    <row r="20" spans="1:11" x14ac:dyDescent="0.25">
      <c r="A20">
        <v>19</v>
      </c>
      <c r="B20" s="16">
        <f>('Deal Analysis'!$B$13+'Deal Analysis'!$B$14)*12*(1+'Deal Analysis'!$B$26)^(A20-1)</f>
      </c>
      <c r="C20" s="16">
        <f>B20*(1-'Deal Analysis'!$B$15)</f>
      </c>
      <c r="D20" s="16">
        <f>(('Deal Analysis'!$B$17+'Deal Analysis'!$B$18+'Deal Analysis'!$B$19*12+'Deal Analysis'!$B$23*12+'Deal Analysis'!$B$24*12)*(1+'Deal Analysis'!$B$27)^(A20-1)) + (B20*('Deal Analysis'!$B$20+'Deal Analysis'!$B$21+'Deal Analysis'!$B$22))</f>
      </c>
      <c r="E20" s="16">
        <f>C20-D20</f>
      </c>
      <c r="F20" s="16">
        <f>'Deal Analysis'!$E$10*12</f>
      </c>
      <c r="G20" s="16">
        <f>E20-F20</f>
      </c>
      <c r="H20" s="16">
        <f>H19+G20</f>
      </c>
      <c r="I20" s="16">
        <f>'Deal Analysis'!$B$5*(1+'Deal Analysis'!$B$28)^A20</f>
      </c>
      <c r="J20" s="16">
        <f>MAX(0, FV('Deal Analysis'!$B$10/12, MIN(A20*12, 'Deal Analysis'!$B$11*12), 'Deal Analysis'!$E$10, -'Deal Analysis'!$E$7))</f>
      </c>
      <c r="K20" s="16">
        <f>I20-J20</f>
      </c>
    </row>
    <row r="21" spans="1:11" x14ac:dyDescent="0.25">
      <c r="A21">
        <v>20</v>
      </c>
      <c r="B21" s="16">
        <f>('Deal Analysis'!$B$13+'Deal Analysis'!$B$14)*12*(1+'Deal Analysis'!$B$26)^(A21-1)</f>
      </c>
      <c r="C21" s="16">
        <f>B21*(1-'Deal Analysis'!$B$15)</f>
      </c>
      <c r="D21" s="16">
        <f>(('Deal Analysis'!$B$17+'Deal Analysis'!$B$18+'Deal Analysis'!$B$19*12+'Deal Analysis'!$B$23*12+'Deal Analysis'!$B$24*12)*(1+'Deal Analysis'!$B$27)^(A21-1)) + (B21*('Deal Analysis'!$B$20+'Deal Analysis'!$B$21+'Deal Analysis'!$B$22))</f>
      </c>
      <c r="E21" s="16">
        <f>C21-D21</f>
      </c>
      <c r="F21" s="16">
        <f>'Deal Analysis'!$E$10*12</f>
      </c>
      <c r="G21" s="16">
        <f>E21-F21</f>
      </c>
      <c r="H21" s="16">
        <f>H20+G21</f>
      </c>
      <c r="I21" s="16">
        <f>'Deal Analysis'!$B$5*(1+'Deal Analysis'!$B$28)^A21</f>
      </c>
      <c r="J21" s="16">
        <f>MAX(0, FV('Deal Analysis'!$B$10/12, MIN(A21*12, 'Deal Analysis'!$B$11*12), 'Deal Analysis'!$E$10, -'Deal Analysis'!$E$7))</f>
      </c>
      <c r="K21" s="16">
        <f>I21-J21</f>
      </c>
    </row>
    <row r="22" spans="1:11" x14ac:dyDescent="0.25">
      <c r="A22">
        <v>21</v>
      </c>
      <c r="B22" s="16">
        <f>('Deal Analysis'!$B$13+'Deal Analysis'!$B$14)*12*(1+'Deal Analysis'!$B$26)^(A22-1)</f>
      </c>
      <c r="C22" s="16">
        <f>B22*(1-'Deal Analysis'!$B$15)</f>
      </c>
      <c r="D22" s="16">
        <f>(('Deal Analysis'!$B$17+'Deal Analysis'!$B$18+'Deal Analysis'!$B$19*12+'Deal Analysis'!$B$23*12+'Deal Analysis'!$B$24*12)*(1+'Deal Analysis'!$B$27)^(A22-1)) + (B22*('Deal Analysis'!$B$20+'Deal Analysis'!$B$21+'Deal Analysis'!$B$22))</f>
      </c>
      <c r="E22" s="16">
        <f>C22-D22</f>
      </c>
      <c r="F22" s="16">
        <f>'Deal Analysis'!$E$10*12</f>
      </c>
      <c r="G22" s="16">
        <f>E22-F22</f>
      </c>
      <c r="H22" s="16">
        <f>H21+G22</f>
      </c>
      <c r="I22" s="16">
        <f>'Deal Analysis'!$B$5*(1+'Deal Analysis'!$B$28)^A22</f>
      </c>
      <c r="J22" s="16">
        <f>MAX(0, FV('Deal Analysis'!$B$10/12, MIN(A22*12, 'Deal Analysis'!$B$11*12), 'Deal Analysis'!$E$10, -'Deal Analysis'!$E$7))</f>
      </c>
      <c r="K22" s="16">
        <f>I22-J22</f>
      </c>
    </row>
    <row r="23" spans="1:11" x14ac:dyDescent="0.25">
      <c r="A23">
        <v>22</v>
      </c>
      <c r="B23" s="16">
        <f>('Deal Analysis'!$B$13+'Deal Analysis'!$B$14)*12*(1+'Deal Analysis'!$B$26)^(A23-1)</f>
      </c>
      <c r="C23" s="16">
        <f>B23*(1-'Deal Analysis'!$B$15)</f>
      </c>
      <c r="D23" s="16">
        <f>(('Deal Analysis'!$B$17+'Deal Analysis'!$B$18+'Deal Analysis'!$B$19*12+'Deal Analysis'!$B$23*12+'Deal Analysis'!$B$24*12)*(1+'Deal Analysis'!$B$27)^(A23-1)) + (B23*('Deal Analysis'!$B$20+'Deal Analysis'!$B$21+'Deal Analysis'!$B$22))</f>
      </c>
      <c r="E23" s="16">
        <f>C23-D23</f>
      </c>
      <c r="F23" s="16">
        <f>'Deal Analysis'!$E$10*12</f>
      </c>
      <c r="G23" s="16">
        <f>E23-F23</f>
      </c>
      <c r="H23" s="16">
        <f>H22+G23</f>
      </c>
      <c r="I23" s="16">
        <f>'Deal Analysis'!$B$5*(1+'Deal Analysis'!$B$28)^A23</f>
      </c>
      <c r="J23" s="16">
        <f>MAX(0, FV('Deal Analysis'!$B$10/12, MIN(A23*12, 'Deal Analysis'!$B$11*12), 'Deal Analysis'!$E$10, -'Deal Analysis'!$E$7))</f>
      </c>
      <c r="K23" s="16">
        <f>I23-J23</f>
      </c>
    </row>
    <row r="24" spans="1:11" x14ac:dyDescent="0.25">
      <c r="A24">
        <v>23</v>
      </c>
      <c r="B24" s="16">
        <f>('Deal Analysis'!$B$13+'Deal Analysis'!$B$14)*12*(1+'Deal Analysis'!$B$26)^(A24-1)</f>
      </c>
      <c r="C24" s="16">
        <f>B24*(1-'Deal Analysis'!$B$15)</f>
      </c>
      <c r="D24" s="16">
        <f>(('Deal Analysis'!$B$17+'Deal Analysis'!$B$18+'Deal Analysis'!$B$19*12+'Deal Analysis'!$B$23*12+'Deal Analysis'!$B$24*12)*(1+'Deal Analysis'!$B$27)^(A24-1)) + (B24*('Deal Analysis'!$B$20+'Deal Analysis'!$B$21+'Deal Analysis'!$B$22))</f>
      </c>
      <c r="E24" s="16">
        <f>C24-D24</f>
      </c>
      <c r="F24" s="16">
        <f>'Deal Analysis'!$E$10*12</f>
      </c>
      <c r="G24" s="16">
        <f>E24-F24</f>
      </c>
      <c r="H24" s="16">
        <f>H23+G24</f>
      </c>
      <c r="I24" s="16">
        <f>'Deal Analysis'!$B$5*(1+'Deal Analysis'!$B$28)^A24</f>
      </c>
      <c r="J24" s="16">
        <f>MAX(0, FV('Deal Analysis'!$B$10/12, MIN(A24*12, 'Deal Analysis'!$B$11*12), 'Deal Analysis'!$E$10, -'Deal Analysis'!$E$7))</f>
      </c>
      <c r="K24" s="16">
        <f>I24-J24</f>
      </c>
    </row>
    <row r="25" spans="1:11" x14ac:dyDescent="0.25">
      <c r="A25">
        <v>24</v>
      </c>
      <c r="B25" s="16">
        <f>('Deal Analysis'!$B$13+'Deal Analysis'!$B$14)*12*(1+'Deal Analysis'!$B$26)^(A25-1)</f>
      </c>
      <c r="C25" s="16">
        <f>B25*(1-'Deal Analysis'!$B$15)</f>
      </c>
      <c r="D25" s="16">
        <f>(('Deal Analysis'!$B$17+'Deal Analysis'!$B$18+'Deal Analysis'!$B$19*12+'Deal Analysis'!$B$23*12+'Deal Analysis'!$B$24*12)*(1+'Deal Analysis'!$B$27)^(A25-1)) + (B25*('Deal Analysis'!$B$20+'Deal Analysis'!$B$21+'Deal Analysis'!$B$22))</f>
      </c>
      <c r="E25" s="16">
        <f>C25-D25</f>
      </c>
      <c r="F25" s="16">
        <f>'Deal Analysis'!$E$10*12</f>
      </c>
      <c r="G25" s="16">
        <f>E25-F25</f>
      </c>
      <c r="H25" s="16">
        <f>H24+G25</f>
      </c>
      <c r="I25" s="16">
        <f>'Deal Analysis'!$B$5*(1+'Deal Analysis'!$B$28)^A25</f>
      </c>
      <c r="J25" s="16">
        <f>MAX(0, FV('Deal Analysis'!$B$10/12, MIN(A25*12, 'Deal Analysis'!$B$11*12), 'Deal Analysis'!$E$10, -'Deal Analysis'!$E$7))</f>
      </c>
      <c r="K25" s="16">
        <f>I25-J25</f>
      </c>
    </row>
    <row r="26" spans="1:11" x14ac:dyDescent="0.25">
      <c r="A26">
        <v>25</v>
      </c>
      <c r="B26" s="16">
        <f>('Deal Analysis'!$B$13+'Deal Analysis'!$B$14)*12*(1+'Deal Analysis'!$B$26)^(A26-1)</f>
      </c>
      <c r="C26" s="16">
        <f>B26*(1-'Deal Analysis'!$B$15)</f>
      </c>
      <c r="D26" s="16">
        <f>(('Deal Analysis'!$B$17+'Deal Analysis'!$B$18+'Deal Analysis'!$B$19*12+'Deal Analysis'!$B$23*12+'Deal Analysis'!$B$24*12)*(1+'Deal Analysis'!$B$27)^(A26-1)) + (B26*('Deal Analysis'!$B$20+'Deal Analysis'!$B$21+'Deal Analysis'!$B$22))</f>
      </c>
      <c r="E26" s="16">
        <f>C26-D26</f>
      </c>
      <c r="F26" s="16">
        <f>'Deal Analysis'!$E$10*12</f>
      </c>
      <c r="G26" s="16">
        <f>E26-F26</f>
      </c>
      <c r="H26" s="16">
        <f>H25+G26</f>
      </c>
      <c r="I26" s="16">
        <f>'Deal Analysis'!$B$5*(1+'Deal Analysis'!$B$28)^A26</f>
      </c>
      <c r="J26" s="16">
        <f>MAX(0, FV('Deal Analysis'!$B$10/12, MIN(A26*12, 'Deal Analysis'!$B$11*12), 'Deal Analysis'!$E$10, -'Deal Analysis'!$E$7))</f>
      </c>
      <c r="K26" s="16">
        <f>I26-J26</f>
      </c>
    </row>
    <row r="27" spans="1:11" x14ac:dyDescent="0.25">
      <c r="A27">
        <v>26</v>
      </c>
      <c r="B27" s="16">
        <f>('Deal Analysis'!$B$13+'Deal Analysis'!$B$14)*12*(1+'Deal Analysis'!$B$26)^(A27-1)</f>
      </c>
      <c r="C27" s="16">
        <f>B27*(1-'Deal Analysis'!$B$15)</f>
      </c>
      <c r="D27" s="16">
        <f>(('Deal Analysis'!$B$17+'Deal Analysis'!$B$18+'Deal Analysis'!$B$19*12+'Deal Analysis'!$B$23*12+'Deal Analysis'!$B$24*12)*(1+'Deal Analysis'!$B$27)^(A27-1)) + (B27*('Deal Analysis'!$B$20+'Deal Analysis'!$B$21+'Deal Analysis'!$B$22))</f>
      </c>
      <c r="E27" s="16">
        <f>C27-D27</f>
      </c>
      <c r="F27" s="16">
        <f>'Deal Analysis'!$E$10*12</f>
      </c>
      <c r="G27" s="16">
        <f>E27-F27</f>
      </c>
      <c r="H27" s="16">
        <f>H26+G27</f>
      </c>
      <c r="I27" s="16">
        <f>'Deal Analysis'!$B$5*(1+'Deal Analysis'!$B$28)^A27</f>
      </c>
      <c r="J27" s="16">
        <f>MAX(0, FV('Deal Analysis'!$B$10/12, MIN(A27*12, 'Deal Analysis'!$B$11*12), 'Deal Analysis'!$E$10, -'Deal Analysis'!$E$7))</f>
      </c>
      <c r="K27" s="16">
        <f>I27-J27</f>
      </c>
    </row>
    <row r="28" spans="1:11" x14ac:dyDescent="0.25">
      <c r="A28">
        <v>27</v>
      </c>
      <c r="B28" s="16">
        <f>('Deal Analysis'!$B$13+'Deal Analysis'!$B$14)*12*(1+'Deal Analysis'!$B$26)^(A28-1)</f>
      </c>
      <c r="C28" s="16">
        <f>B28*(1-'Deal Analysis'!$B$15)</f>
      </c>
      <c r="D28" s="16">
        <f>(('Deal Analysis'!$B$17+'Deal Analysis'!$B$18+'Deal Analysis'!$B$19*12+'Deal Analysis'!$B$23*12+'Deal Analysis'!$B$24*12)*(1+'Deal Analysis'!$B$27)^(A28-1)) + (B28*('Deal Analysis'!$B$20+'Deal Analysis'!$B$21+'Deal Analysis'!$B$22))</f>
      </c>
      <c r="E28" s="16">
        <f>C28-D28</f>
      </c>
      <c r="F28" s="16">
        <f>'Deal Analysis'!$E$10*12</f>
      </c>
      <c r="G28" s="16">
        <f>E28-F28</f>
      </c>
      <c r="H28" s="16">
        <f>H27+G28</f>
      </c>
      <c r="I28" s="16">
        <f>'Deal Analysis'!$B$5*(1+'Deal Analysis'!$B$28)^A28</f>
      </c>
      <c r="J28" s="16">
        <f>MAX(0, FV('Deal Analysis'!$B$10/12, MIN(A28*12, 'Deal Analysis'!$B$11*12), 'Deal Analysis'!$E$10, -'Deal Analysis'!$E$7))</f>
      </c>
      <c r="K28" s="16">
        <f>I28-J28</f>
      </c>
    </row>
    <row r="29" spans="1:11" x14ac:dyDescent="0.25">
      <c r="A29">
        <v>28</v>
      </c>
      <c r="B29" s="16">
        <f>('Deal Analysis'!$B$13+'Deal Analysis'!$B$14)*12*(1+'Deal Analysis'!$B$26)^(A29-1)</f>
      </c>
      <c r="C29" s="16">
        <f>B29*(1-'Deal Analysis'!$B$15)</f>
      </c>
      <c r="D29" s="16">
        <f>(('Deal Analysis'!$B$17+'Deal Analysis'!$B$18+'Deal Analysis'!$B$19*12+'Deal Analysis'!$B$23*12+'Deal Analysis'!$B$24*12)*(1+'Deal Analysis'!$B$27)^(A29-1)) + (B29*('Deal Analysis'!$B$20+'Deal Analysis'!$B$21+'Deal Analysis'!$B$22))</f>
      </c>
      <c r="E29" s="16">
        <f>C29-D29</f>
      </c>
      <c r="F29" s="16">
        <f>'Deal Analysis'!$E$10*12</f>
      </c>
      <c r="G29" s="16">
        <f>E29-F29</f>
      </c>
      <c r="H29" s="16">
        <f>H28+G29</f>
      </c>
      <c r="I29" s="16">
        <f>'Deal Analysis'!$B$5*(1+'Deal Analysis'!$B$28)^A29</f>
      </c>
      <c r="J29" s="16">
        <f>MAX(0, FV('Deal Analysis'!$B$10/12, MIN(A29*12, 'Deal Analysis'!$B$11*12), 'Deal Analysis'!$E$10, -'Deal Analysis'!$E$7))</f>
      </c>
      <c r="K29" s="16">
        <f>I29-J29</f>
      </c>
    </row>
    <row r="30" spans="1:11" x14ac:dyDescent="0.25">
      <c r="A30">
        <v>29</v>
      </c>
      <c r="B30" s="16">
        <f>('Deal Analysis'!$B$13+'Deal Analysis'!$B$14)*12*(1+'Deal Analysis'!$B$26)^(A30-1)</f>
      </c>
      <c r="C30" s="16">
        <f>B30*(1-'Deal Analysis'!$B$15)</f>
      </c>
      <c r="D30" s="16">
        <f>(('Deal Analysis'!$B$17+'Deal Analysis'!$B$18+'Deal Analysis'!$B$19*12+'Deal Analysis'!$B$23*12+'Deal Analysis'!$B$24*12)*(1+'Deal Analysis'!$B$27)^(A30-1)) + (B30*('Deal Analysis'!$B$20+'Deal Analysis'!$B$21+'Deal Analysis'!$B$22))</f>
      </c>
      <c r="E30" s="16">
        <f>C30-D30</f>
      </c>
      <c r="F30" s="16">
        <f>'Deal Analysis'!$E$10*12</f>
      </c>
      <c r="G30" s="16">
        <f>E30-F30</f>
      </c>
      <c r="H30" s="16">
        <f>H29+G30</f>
      </c>
      <c r="I30" s="16">
        <f>'Deal Analysis'!$B$5*(1+'Deal Analysis'!$B$28)^A30</f>
      </c>
      <c r="J30" s="16">
        <f>MAX(0, FV('Deal Analysis'!$B$10/12, MIN(A30*12, 'Deal Analysis'!$B$11*12), 'Deal Analysis'!$E$10, -'Deal Analysis'!$E$7))</f>
      </c>
      <c r="K30" s="16">
        <f>I30-J30</f>
      </c>
    </row>
    <row r="31" spans="1:11" x14ac:dyDescent="0.25">
      <c r="A31">
        <v>30</v>
      </c>
      <c r="B31" s="16">
        <f>('Deal Analysis'!$B$13+'Deal Analysis'!$B$14)*12*(1+'Deal Analysis'!$B$26)^(A31-1)</f>
      </c>
      <c r="C31" s="16">
        <f>B31*(1-'Deal Analysis'!$B$15)</f>
      </c>
      <c r="D31" s="16">
        <f>(('Deal Analysis'!$B$17+'Deal Analysis'!$B$18+'Deal Analysis'!$B$19*12+'Deal Analysis'!$B$23*12+'Deal Analysis'!$B$24*12)*(1+'Deal Analysis'!$B$27)^(A31-1)) + (B31*('Deal Analysis'!$B$20+'Deal Analysis'!$B$21+'Deal Analysis'!$B$22))</f>
      </c>
      <c r="E31" s="16">
        <f>C31-D31</f>
      </c>
      <c r="F31" s="16">
        <f>'Deal Analysis'!$E$10*12</f>
      </c>
      <c r="G31" s="16">
        <f>E31-F31</f>
      </c>
      <c r="H31" s="16">
        <f>H30+G31</f>
      </c>
      <c r="I31" s="16">
        <f>'Deal Analysis'!$B$5*(1+'Deal Analysis'!$B$28)^A31</f>
      </c>
      <c r="J31" s="16">
        <f>MAX(0, FV('Deal Analysis'!$B$10/12, MIN(A31*12, 'Deal Analysis'!$B$11*12), 'Deal Analysis'!$E$10, -'Deal Analysis'!$E$7))</f>
      </c>
      <c r="K31" s="16">
        <f>I31-J31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61</v>
      </c>
    </row>
    <row r="5" spans="1:1" x14ac:dyDescent="0.25">
      <c r="A5" s="12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61</v>
      </c>
    </row>
    <row r="11" spans="1:1" x14ac:dyDescent="0.25">
      <c r="A11" s="12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61</v>
      </c>
    </row>
    <row r="17" spans="1:1" x14ac:dyDescent="0.25">
      <c r="A17" t="s">
        <v>73</v>
      </c>
    </row>
    <row r="18" spans="1:1" x14ac:dyDescent="0.25">
      <c r="A18" t="s">
        <v>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Analysis</vt:lpstr>
      <vt:lpstr>30-Year Projection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DealMath</dc:creator>
  <dc:title>DealMath Rental Analysis</dc:title>
  <dc:subject/>
  <dc:description>Free spreadsheet version of the DealMath rental calculator. Change inputs (yellow cells) and every metric + 30-year projection recomputes.</dc:description>
  <cp:keywords/>
  <cp:category/>
  <cp:lastModifiedBy>DealMath</cp:lastModifiedBy>
  <dcterms:created xsi:type="dcterms:W3CDTF">2026-05-20T02:30:23Z</dcterms:created>
  <dcterms:modified xsi:type="dcterms:W3CDTF">2026-05-20T02:30:23Z</dcterms:modified>
</cp:coreProperties>
</file>